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<sst xmlns="http://schemas.openxmlformats.org/spreadsheetml/2006/main" count="171" uniqueCount="123">
  <si>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</si>
  <si>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</si>
  <si>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</si>
  <si>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</si>
  <si>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</si>
  <si>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</si>
  <si>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</si>
  <si>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</si>
  <si>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</si>
  <si>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</si>
  <si>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</si>
  <si>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</si>
  <si>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</si>
  <si>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</si>
  <si>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</si>
  <si>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</si>
  <si>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</si>
  <si>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</si>
  <si>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</si>
  <si>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</si>
  <si>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</si>
  <si>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</si>
  <si>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</si>
  <si>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</si>
  <si>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</si>
  <si>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</si>
  <si>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</si>
  <si>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</si>
  <si>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</si>
  <si>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</si>
  <si>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</si>
  <si>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</si>
  <si>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</si>
  <si>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</si>
  <si>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</si>
  <si>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</si>
  <si>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</si>
  <si>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</si>
  <si>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</si>
  <si>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</si>
  <si>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</si>
  <si>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</si>
  <si>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</si>
  <si>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</si>
  <si>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</si>
  <si>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</si>
  <si>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</si>
  <si>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</si>
  <si>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</si>
  <si>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</si>
  <si>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</si>
  <si>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</si>
  <si>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</si>
  <si>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</si>
  <si>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</si>
  <si>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</si>
  <si>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</si>
  <si>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</si>
  <si>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</si>
  <si>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</si>
  <si>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</si>
  <si>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</si>
  <si>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</si>
  <si>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</si>
  <si>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</si>
  <si>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</si>
  <si>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</si>
  <si>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</si>
  <si>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</si>
  <si>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</si>
  <si>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</si>
  <si>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</si>
  <si>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</si>
  <si>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</si>
  <si>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</si>
  <si>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</si>
  <si>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</si>
  <si>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</si>
  <si>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</si>
  <si>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</si>
  <si>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</si>
  <si>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</si>
  <si>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</si>
  <si>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</si>
  <si>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</si>
  <si>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</si>
  <si>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</si>
  <si>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</si>
  <si>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</si>
  <si>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</si>
  <si>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</si>
  <si>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</si>
  <si>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</si>
  <si>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</si>
  <si>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</si>
  <si>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</si>
  <si>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</si>
  <si>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</si>
  <si>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</si>
  <si>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</si>
  <si>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</si>
  <si>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</si>
  <si>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</si>
  <si>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</si>
  <si>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</si>
  <si>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</si>
  <si>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</si>
  <si>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</si>
  <si>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</si>
  <si>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</si>
  <si>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</si>
  <si>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</si>
  <si>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</si>
  <si>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</si>
  <si>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</si>
  <si>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</si>
  <si>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</si>
  <si>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</si>
  <si>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</si>
  <si>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Аналіз використання коштів міського бюджету за 2016 рік станом на 04.05.2016 року</t>
  </si>
  <si>
    <t>План на 5 місяців, тис.грн.</t>
  </si>
  <si>
    <t>Відсоток виконання плану 5 місяців</t>
  </si>
  <si>
    <t>Відхилення від плану 5 місяців, тис.грн.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</si>
</sst>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40948331"/>
        <c:axId val="32990660"/>
      </c:bar3D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990660"/>
        <c:crosses val="autoZero"/>
        <c:auto val="1"/>
        <c:lblOffset val="100"/>
        <c:tickLblSkip val="1"/>
        <c:noMultiLvlLbl val="0"/>
      </c:catAx>
      <c:valAx>
        <c:axId val="32990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28480485"/>
        <c:axId val="54997774"/>
      </c:bar3D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7774"/>
        <c:crosses val="autoZero"/>
        <c:auto val="1"/>
        <c:lblOffset val="100"/>
        <c:tickLblSkip val="1"/>
        <c:noMultiLvlLbl val="0"/>
      </c:catAx>
      <c:valAx>
        <c:axId val="54997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25217919"/>
        <c:axId val="25634680"/>
      </c:bar3DChart>
      <c:catAx>
        <c:axId val="2521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34680"/>
        <c:crosses val="autoZero"/>
        <c:auto val="1"/>
        <c:lblOffset val="100"/>
        <c:tickLblSkip val="1"/>
        <c:noMultiLvlLbl val="0"/>
      </c:catAx>
      <c:valAx>
        <c:axId val="25634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79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29385529"/>
        <c:axId val="63143170"/>
      </c:bar3DChart>
      <c:catAx>
        <c:axId val="29385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43170"/>
        <c:crosses val="autoZero"/>
        <c:auto val="1"/>
        <c:lblOffset val="100"/>
        <c:tickLblSkip val="1"/>
        <c:noMultiLvlLbl val="0"/>
      </c:catAx>
      <c:valAx>
        <c:axId val="63143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55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31417619"/>
        <c:axId val="14323116"/>
      </c:bar3DChart>
      <c:catAx>
        <c:axId val="31417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23116"/>
        <c:crosses val="autoZero"/>
        <c:auto val="1"/>
        <c:lblOffset val="100"/>
        <c:tickLblSkip val="2"/>
        <c:noMultiLvlLbl val="0"/>
      </c:catAx>
      <c:valAx>
        <c:axId val="14323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76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61799181"/>
        <c:axId val="19321718"/>
      </c:bar3DChart>
      <c:catAx>
        <c:axId val="61799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321718"/>
        <c:crosses val="autoZero"/>
        <c:auto val="1"/>
        <c:lblOffset val="100"/>
        <c:tickLblSkip val="1"/>
        <c:noMultiLvlLbl val="0"/>
      </c:catAx>
      <c:valAx>
        <c:axId val="19321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99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39677735"/>
        <c:axId val="21555296"/>
      </c:bar3DChart>
      <c:cat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555296"/>
        <c:crosses val="autoZero"/>
        <c:auto val="1"/>
        <c:lblOffset val="100"/>
        <c:tickLblSkip val="1"/>
        <c:noMultiLvlLbl val="0"/>
      </c:catAx>
      <c:valAx>
        <c:axId val="21555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77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59779937"/>
        <c:axId val="1148522"/>
      </c:bar3DChart>
      <c:cat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8522"/>
        <c:crosses val="autoZero"/>
        <c:auto val="1"/>
        <c:lblOffset val="100"/>
        <c:tickLblSkip val="1"/>
        <c:noMultiLvlLbl val="0"/>
      </c:catAx>
      <c:valAx>
        <c:axId val="1148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10336699"/>
        <c:axId val="25921428"/>
      </c:bar3DChart>
      <c:catAx>
        <c:axId val="1033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21428"/>
        <c:crosses val="autoZero"/>
        <c:auto val="1"/>
        <c:lblOffset val="100"/>
        <c:tickLblSkip val="1"/>
        <c:noMultiLvlLbl val="0"/>
      </c:catAx>
      <c:valAx>
        <c:axId val="25921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119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120</v>
      </c>
      <c r="C3" s="135" t="s">
        <v>112</v>
      </c>
      <c r="D3" s="135" t="s">
        <v>28</v>
      </c>
      <c r="E3" s="135" t="s">
        <v>27</v>
      </c>
      <c r="F3" s="135" t="s">
        <v>121</v>
      </c>
      <c r="G3" s="135" t="s">
        <v>114</v>
      </c>
      <c r="H3" s="135" t="s">
        <v>122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</f>
        <v>135240.70000000004</v>
      </c>
      <c r="E6" s="3">
        <f>D6/D149*100</f>
        <v>35.262404224374535</v>
      </c>
      <c r="F6" s="3">
        <f>D6/B6*100</f>
        <v>69.84321508489957</v>
      </c>
      <c r="G6" s="3">
        <f aca="true" t="shared" si="0" ref="G6:G43">D6/C6*100</f>
        <v>31.510873804776196</v>
      </c>
      <c r="H6" s="51">
        <f>B6-D6</f>
        <v>58393.99999999997</v>
      </c>
      <c r="I6" s="51">
        <f aca="true" t="shared" si="1" ref="I6:I43">C6-D6</f>
        <v>293946.69999999995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</f>
        <v>54676.899999999994</v>
      </c>
      <c r="E7" s="103">
        <f>D7/D6*100</f>
        <v>40.429323421129865</v>
      </c>
      <c r="F7" s="103">
        <f>D7/B7*100</f>
        <v>69.5318162974116</v>
      </c>
      <c r="G7" s="103">
        <f>D7/C7*100</f>
        <v>29.096101869801927</v>
      </c>
      <c r="H7" s="113">
        <f>B7-D7</f>
        <v>23958.90000000001</v>
      </c>
      <c r="I7" s="113">
        <f t="shared" si="1"/>
        <v>133241.4</v>
      </c>
    </row>
    <row r="8" spans="1:9" ht="18">
      <c r="A8" s="26" t="s">
        <v>3</v>
      </c>
      <c r="B8" s="46">
        <v>129500.7</v>
      </c>
      <c r="C8" s="47">
        <v>298081.6</v>
      </c>
      <c r="D8" s="48">
        <f>3665.2+5419.3+4645.9+6727.5+3.3+4022.1+5553.6+3348.6+2163.6+10156.4+7.2+0.6+10315.5+1+3228.6+8514.3+1326+3.5+12.8+5216.4+5594.6+5651.4+7023.1+2.4</f>
        <v>92602.9</v>
      </c>
      <c r="E8" s="1">
        <f>D8/D6*100</f>
        <v>68.47265653017173</v>
      </c>
      <c r="F8" s="1">
        <f>D8/B8*100</f>
        <v>71.50764436022354</v>
      </c>
      <c r="G8" s="1">
        <f t="shared" si="0"/>
        <v>31.066291914697185</v>
      </c>
      <c r="H8" s="48">
        <f>B8-D8</f>
        <v>36897.8</v>
      </c>
      <c r="I8" s="48">
        <f t="shared" si="1"/>
        <v>205478.69999999998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</f>
        <v>22.5</v>
      </c>
      <c r="E9" s="12">
        <f>D9/D6*100</f>
        <v>0.01663700350560149</v>
      </c>
      <c r="F9" s="128">
        <f>D9/B9*100</f>
        <v>48.38709677419355</v>
      </c>
      <c r="G9" s="1">
        <f t="shared" si="0"/>
        <v>26.254375729288213</v>
      </c>
      <c r="H9" s="48">
        <f aca="true" t="shared" si="2" ref="H9:H43">B9-D9</f>
        <v>24</v>
      </c>
      <c r="I9" s="48">
        <f t="shared" si="1"/>
        <v>63.2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</f>
        <v>9556.900000000001</v>
      </c>
      <c r="E10" s="1">
        <f>D10/D6*100</f>
        <v>7.0665857245636845</v>
      </c>
      <c r="F10" s="1">
        <f aca="true" t="shared" si="3" ref="F10:F41">D10/B10*100</f>
        <v>56.8426624794057</v>
      </c>
      <c r="G10" s="1">
        <f t="shared" si="0"/>
        <v>34.06742261940833</v>
      </c>
      <c r="H10" s="48">
        <f t="shared" si="2"/>
        <v>7256</v>
      </c>
      <c r="I10" s="48">
        <f t="shared" si="1"/>
        <v>18496</v>
      </c>
    </row>
    <row r="11" spans="1:9" ht="18">
      <c r="A11" s="26" t="s">
        <v>0</v>
      </c>
      <c r="B11" s="46">
        <v>33734.7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</f>
        <v>25631.999999999996</v>
      </c>
      <c r="E11" s="1">
        <f>D11/D6*100</f>
        <v>18.952874393581215</v>
      </c>
      <c r="F11" s="1">
        <f t="shared" si="3"/>
        <v>75.98111143718485</v>
      </c>
      <c r="G11" s="1">
        <f t="shared" si="0"/>
        <v>35.77150449097618</v>
      </c>
      <c r="H11" s="48">
        <f t="shared" si="2"/>
        <v>8102.700000000001</v>
      </c>
      <c r="I11" s="48">
        <f t="shared" si="1"/>
        <v>46022.8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</f>
        <v>4504.500000000001</v>
      </c>
      <c r="E12" s="1">
        <f>D12/D6*100</f>
        <v>3.330728101821419</v>
      </c>
      <c r="F12" s="1">
        <f t="shared" si="3"/>
        <v>75.02248426101731</v>
      </c>
      <c r="G12" s="1">
        <f t="shared" si="0"/>
        <v>30.6178629690049</v>
      </c>
      <c r="H12" s="48">
        <f t="shared" si="2"/>
        <v>1499.699999999999</v>
      </c>
      <c r="I12" s="48">
        <f t="shared" si="1"/>
        <v>10207.5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2921.900000000048</v>
      </c>
      <c r="E13" s="1">
        <f>D13/D6*100</f>
        <v>2.160518246356346</v>
      </c>
      <c r="F13" s="1">
        <f t="shared" si="3"/>
        <v>38.77410194142603</v>
      </c>
      <c r="G13" s="1">
        <f t="shared" si="0"/>
        <v>17.60138309920268</v>
      </c>
      <c r="H13" s="48">
        <f t="shared" si="2"/>
        <v>4613.799999999968</v>
      </c>
      <c r="I13" s="48">
        <f t="shared" si="1"/>
        <v>13678.499999999989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</f>
        <v>78329.09999999999</v>
      </c>
      <c r="E18" s="3">
        <f>D18/D149*100</f>
        <v>20.42338132478946</v>
      </c>
      <c r="F18" s="3">
        <f>D18/B18*100</f>
        <v>74.36429333647261</v>
      </c>
      <c r="G18" s="3">
        <f t="shared" si="0"/>
        <v>30.839272510801546</v>
      </c>
      <c r="H18" s="51">
        <f>B18-D18</f>
        <v>27002.500000000015</v>
      </c>
      <c r="I18" s="51">
        <f t="shared" si="1"/>
        <v>175662.3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</f>
        <v>56874.09999999999</v>
      </c>
      <c r="E19" s="103">
        <f>D19/D18*100</f>
        <v>72.60915802683805</v>
      </c>
      <c r="F19" s="103">
        <f t="shared" si="3"/>
        <v>70.69013305491855</v>
      </c>
      <c r="G19" s="103">
        <f t="shared" si="0"/>
        <v>29.786372682518063</v>
      </c>
      <c r="H19" s="113">
        <f t="shared" si="2"/>
        <v>23581.40000000001</v>
      </c>
      <c r="I19" s="113">
        <f t="shared" si="1"/>
        <v>134065.90000000002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</f>
        <v>58733.899999999994</v>
      </c>
      <c r="E20" s="1">
        <f>D20/D18*100</f>
        <v>74.98349910824969</v>
      </c>
      <c r="F20" s="1">
        <f t="shared" si="3"/>
        <v>77.44489686127035</v>
      </c>
      <c r="G20" s="1">
        <f t="shared" si="0"/>
        <v>31.468865679782553</v>
      </c>
      <c r="H20" s="48">
        <f t="shared" si="2"/>
        <v>17105.70000000001</v>
      </c>
      <c r="I20" s="48">
        <f t="shared" si="1"/>
        <v>127907.4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</f>
        <v>6404.899999999999</v>
      </c>
      <c r="E21" s="1">
        <f>D21/D18*100</f>
        <v>8.176909986199252</v>
      </c>
      <c r="F21" s="1">
        <f t="shared" si="3"/>
        <v>60.48007100971661</v>
      </c>
      <c r="G21" s="1">
        <f t="shared" si="0"/>
        <v>30.566333080399538</v>
      </c>
      <c r="H21" s="48">
        <f t="shared" si="2"/>
        <v>4185.200000000002</v>
      </c>
      <c r="I21" s="48">
        <f t="shared" si="1"/>
        <v>14549.2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</f>
        <v>1234.7</v>
      </c>
      <c r="E22" s="1">
        <f>D22/D18*100</f>
        <v>1.5762979531234245</v>
      </c>
      <c r="F22" s="1">
        <f t="shared" si="3"/>
        <v>75.35090931282802</v>
      </c>
      <c r="G22" s="1">
        <f t="shared" si="0"/>
        <v>31.51433165726537</v>
      </c>
      <c r="H22" s="48">
        <f t="shared" si="2"/>
        <v>403.89999999999986</v>
      </c>
      <c r="I22" s="48">
        <f t="shared" si="1"/>
        <v>2683.2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</f>
        <v>9900.6</v>
      </c>
      <c r="E23" s="1">
        <f>D23/D18*100</f>
        <v>12.639746913982162</v>
      </c>
      <c r="F23" s="1">
        <f t="shared" si="3"/>
        <v>69.9432010851136</v>
      </c>
      <c r="G23" s="1">
        <f t="shared" si="0"/>
        <v>35.60803326092273</v>
      </c>
      <c r="H23" s="48">
        <f t="shared" si="2"/>
        <v>4254.6</v>
      </c>
      <c r="I23" s="48">
        <f t="shared" si="1"/>
        <v>17903.800000000003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</f>
        <v>508.0999999999999</v>
      </c>
      <c r="E24" s="1">
        <f>D24/D18*100</f>
        <v>0.648673353836569</v>
      </c>
      <c r="F24" s="1">
        <f t="shared" si="3"/>
        <v>76.54413980114492</v>
      </c>
      <c r="G24" s="1">
        <f t="shared" si="0"/>
        <v>31.923850213621506</v>
      </c>
      <c r="H24" s="48">
        <f t="shared" si="2"/>
        <v>155.70000000000005</v>
      </c>
      <c r="I24" s="48">
        <f t="shared" si="1"/>
        <v>1083.5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1546.8999999999983</v>
      </c>
      <c r="E25" s="1">
        <f>D25/D18*100</f>
        <v>1.9748726846089109</v>
      </c>
      <c r="F25" s="1">
        <f t="shared" si="3"/>
        <v>63.28601235527541</v>
      </c>
      <c r="G25" s="1">
        <f t="shared" si="0"/>
        <v>11.82455416179358</v>
      </c>
      <c r="H25" s="48">
        <f t="shared" si="2"/>
        <v>897.4000000000037</v>
      </c>
      <c r="I25" s="48">
        <f t="shared" si="1"/>
        <v>11535.200000000006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</f>
        <v>15212.199999999999</v>
      </c>
      <c r="E33" s="3">
        <f>D33/D149*100</f>
        <v>3.966400244468048</v>
      </c>
      <c r="F33" s="3">
        <f>D33/B33*100</f>
        <v>71.91169518767136</v>
      </c>
      <c r="G33" s="3">
        <f t="shared" si="0"/>
        <v>30.25178332435125</v>
      </c>
      <c r="H33" s="51">
        <f t="shared" si="2"/>
        <v>5941.800000000001</v>
      </c>
      <c r="I33" s="51">
        <f t="shared" si="1"/>
        <v>35073.1</v>
      </c>
    </row>
    <row r="34" spans="1:9" ht="18">
      <c r="A34" s="26" t="s">
        <v>3</v>
      </c>
      <c r="B34" s="46">
        <v>13875.9</v>
      </c>
      <c r="C34" s="47">
        <v>35016.6</v>
      </c>
      <c r="D34" s="48">
        <f>1335+1268.2+1354.9+1304.2+1357+1359.6+1365.6+1342.2</f>
        <v>10686.7</v>
      </c>
      <c r="E34" s="1">
        <f>D34/D33*100</f>
        <v>70.25085129041166</v>
      </c>
      <c r="F34" s="1">
        <f t="shared" si="3"/>
        <v>77.01626561159998</v>
      </c>
      <c r="G34" s="1">
        <f t="shared" si="0"/>
        <v>30.518953867594227</v>
      </c>
      <c r="H34" s="48">
        <f t="shared" si="2"/>
        <v>3189.199999999999</v>
      </c>
      <c r="I34" s="48">
        <f t="shared" si="1"/>
        <v>24329.899999999998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1888.4</v>
      </c>
      <c r="C36" s="47">
        <v>3384.4</v>
      </c>
      <c r="D36" s="48">
        <f>10.5+61.2+112+1.1+10.5+29.3+0.6+6.8+9.7+3.4+19.2+41.9-0.2+31.7+187.3+26+0.6+2.4+24.9+11.7+8.1+0.1+179+19+1+1.3+0.4+1.8+4.5+241.4+76.8</f>
        <v>1124</v>
      </c>
      <c r="E36" s="1">
        <f>D36/D33*100</f>
        <v>7.3888063527957835</v>
      </c>
      <c r="F36" s="1">
        <f t="shared" si="3"/>
        <v>59.52128786274095</v>
      </c>
      <c r="G36" s="1">
        <f t="shared" si="0"/>
        <v>33.211204349367684</v>
      </c>
      <c r="H36" s="48">
        <f t="shared" si="2"/>
        <v>764.4000000000001</v>
      </c>
      <c r="I36" s="48">
        <f t="shared" si="1"/>
        <v>2260.4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</f>
        <v>78.5</v>
      </c>
      <c r="E37" s="17">
        <f>D37/D33*100</f>
        <v>0.5160331838918764</v>
      </c>
      <c r="F37" s="17">
        <f t="shared" si="3"/>
        <v>24.75559760327972</v>
      </c>
      <c r="G37" s="17">
        <f t="shared" si="0"/>
        <v>8.447218336382225</v>
      </c>
      <c r="H37" s="57">
        <f t="shared" si="2"/>
        <v>238.60000000000002</v>
      </c>
      <c r="I37" s="57">
        <f t="shared" si="1"/>
        <v>850.8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0.13410289110056403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5047.1</v>
      </c>
      <c r="C39" s="46">
        <f>C33-C34-C36-C37-C35-C38</f>
        <v>10894.199999999999</v>
      </c>
      <c r="D39" s="46">
        <f>D33-D34-D36-D37-D35-D38</f>
        <v>3302.599999999998</v>
      </c>
      <c r="E39" s="1">
        <f>D39/D33*100</f>
        <v>21.710206281800122</v>
      </c>
      <c r="F39" s="1">
        <f t="shared" si="3"/>
        <v>65.43559667928113</v>
      </c>
      <c r="G39" s="1">
        <f t="shared" si="0"/>
        <v>30.315213599897177</v>
      </c>
      <c r="H39" s="48">
        <f>B39-D39</f>
        <v>1744.5000000000023</v>
      </c>
      <c r="I39" s="48">
        <f t="shared" si="1"/>
        <v>7591.6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</f>
        <v>278.79999999999995</v>
      </c>
      <c r="E43" s="3">
        <f>D43/D149*100</f>
        <v>0.07269378447283706</v>
      </c>
      <c r="F43" s="3">
        <f>D43/B43*100</f>
        <v>66.68261181535516</v>
      </c>
      <c r="G43" s="3">
        <f t="shared" si="0"/>
        <v>30.99499722067815</v>
      </c>
      <c r="H43" s="51">
        <f t="shared" si="2"/>
        <v>139.30000000000007</v>
      </c>
      <c r="I43" s="51">
        <f t="shared" si="1"/>
        <v>620.7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</f>
        <v>2453.5</v>
      </c>
      <c r="E45" s="3">
        <f>D45/D149*100</f>
        <v>0.639720947647438</v>
      </c>
      <c r="F45" s="3">
        <f>D45/B45*100</f>
        <v>76.77984665936474</v>
      </c>
      <c r="G45" s="3">
        <f aca="true" t="shared" si="4" ref="G45:G75">D45/C45*100</f>
        <v>31.692415004650197</v>
      </c>
      <c r="H45" s="51">
        <f>B45-D45</f>
        <v>742</v>
      </c>
      <c r="I45" s="51">
        <f aca="true" t="shared" si="5" ref="I45:I76">C45-D45</f>
        <v>5288.1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</f>
        <v>2108</v>
      </c>
      <c r="E46" s="1">
        <f>D46/D45*100</f>
        <v>85.91807621764825</v>
      </c>
      <c r="F46" s="1">
        <f aca="true" t="shared" si="6" ref="F46:F73">D46/B46*100</f>
        <v>77.68564584484983</v>
      </c>
      <c r="G46" s="1">
        <f t="shared" si="4"/>
        <v>31.212982705520016</v>
      </c>
      <c r="H46" s="48">
        <f aca="true" t="shared" si="7" ref="H46:H73">B46-D46</f>
        <v>605.5</v>
      </c>
      <c r="I46" s="48">
        <f t="shared" si="5"/>
        <v>4645.6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0.032606480538006924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28</v>
      </c>
      <c r="C48" s="47">
        <v>70.7</v>
      </c>
      <c r="D48" s="48">
        <f>0.2+2.1+0.1+6.5+6.7-0.1</f>
        <v>15.500000000000002</v>
      </c>
      <c r="E48" s="1">
        <f>D48/D45*100</f>
        <v>0.6317505604238843</v>
      </c>
      <c r="F48" s="1">
        <f t="shared" si="6"/>
        <v>55.35714285714286</v>
      </c>
      <c r="G48" s="1">
        <f t="shared" si="4"/>
        <v>21.923620933521924</v>
      </c>
      <c r="H48" s="48">
        <f t="shared" si="7"/>
        <v>12.499999999999998</v>
      </c>
      <c r="I48" s="48">
        <f t="shared" si="5"/>
        <v>55.2</v>
      </c>
    </row>
    <row r="49" spans="1:9" ht="18">
      <c r="A49" s="26" t="s">
        <v>0</v>
      </c>
      <c r="B49" s="46">
        <v>316.4</v>
      </c>
      <c r="C49" s="47">
        <v>568.5</v>
      </c>
      <c r="D49" s="48">
        <f>2.2+2.5+0.8+112.4+2.2+0.1+69.1+4.4-0.1+35.2+27.4+4.8+1</f>
        <v>262</v>
      </c>
      <c r="E49" s="1">
        <f>D49/D45*100</f>
        <v>10.67862237619727</v>
      </c>
      <c r="F49" s="1">
        <f t="shared" si="6"/>
        <v>82.80657395701644</v>
      </c>
      <c r="G49" s="1">
        <f t="shared" si="4"/>
        <v>46.08619173262973</v>
      </c>
      <c r="H49" s="48">
        <f t="shared" si="7"/>
        <v>54.39999999999998</v>
      </c>
      <c r="I49" s="48">
        <f t="shared" si="5"/>
        <v>306.5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67.2</v>
      </c>
      <c r="E50" s="1">
        <f>D50/D45*100</f>
        <v>2.738944365192582</v>
      </c>
      <c r="F50" s="1">
        <f t="shared" si="6"/>
        <v>49.122807017543856</v>
      </c>
      <c r="G50" s="1">
        <f t="shared" si="4"/>
        <v>19.33812949640288</v>
      </c>
      <c r="H50" s="48">
        <f t="shared" si="7"/>
        <v>69.60000000000001</v>
      </c>
      <c r="I50" s="48">
        <f t="shared" si="5"/>
        <v>280.3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</f>
        <v>4515.4</v>
      </c>
      <c r="E51" s="3">
        <f>D51/D149*100</f>
        <v>1.1773368522548366</v>
      </c>
      <c r="F51" s="3">
        <f>D51/B51*100</f>
        <v>64.87550466228933</v>
      </c>
      <c r="G51" s="3">
        <f t="shared" si="4"/>
        <v>28.024204809930175</v>
      </c>
      <c r="H51" s="51">
        <f>B51-D51</f>
        <v>2444.7000000000007</v>
      </c>
      <c r="I51" s="51">
        <f t="shared" si="5"/>
        <v>11597.1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</f>
        <v>2952.3999999999996</v>
      </c>
      <c r="E52" s="1">
        <f>D52/D51*100</f>
        <v>65.38512645612792</v>
      </c>
      <c r="F52" s="1">
        <f t="shared" si="6"/>
        <v>70.62482059133097</v>
      </c>
      <c r="G52" s="1">
        <f t="shared" si="4"/>
        <v>28.5844297927135</v>
      </c>
      <c r="H52" s="48">
        <f t="shared" si="7"/>
        <v>1228</v>
      </c>
      <c r="I52" s="48">
        <f t="shared" si="5"/>
        <v>7376.300000000001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</f>
        <v>62.400000000000006</v>
      </c>
      <c r="E54" s="1">
        <f>D54/D51*100</f>
        <v>1.381937369889711</v>
      </c>
      <c r="F54" s="1">
        <f t="shared" si="6"/>
        <v>51.231527093596064</v>
      </c>
      <c r="G54" s="1">
        <f t="shared" si="4"/>
        <v>21.742160278745644</v>
      </c>
      <c r="H54" s="48">
        <f t="shared" si="7"/>
        <v>59.39999999999999</v>
      </c>
      <c r="I54" s="48">
        <f t="shared" si="5"/>
        <v>224.6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</f>
        <v>311.79999999999995</v>
      </c>
      <c r="E55" s="1">
        <f>D55/D51*100</f>
        <v>6.905257563006599</v>
      </c>
      <c r="F55" s="1">
        <f t="shared" si="6"/>
        <v>57.66598853338264</v>
      </c>
      <c r="G55" s="1">
        <f t="shared" si="4"/>
        <v>33.41549673132568</v>
      </c>
      <c r="H55" s="48">
        <f t="shared" si="7"/>
        <v>228.9000000000001</v>
      </c>
      <c r="I55" s="48">
        <f t="shared" si="5"/>
        <v>621.3000000000001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1188.8</v>
      </c>
      <c r="E56" s="1">
        <f>D56/D51*100</f>
        <v>26.327678610975774</v>
      </c>
      <c r="F56" s="1">
        <f t="shared" si="6"/>
        <v>56.14963158889097</v>
      </c>
      <c r="G56" s="1">
        <f t="shared" si="4"/>
        <v>26.117714260605933</v>
      </c>
      <c r="H56" s="48">
        <f t="shared" si="7"/>
        <v>928.4000000000008</v>
      </c>
      <c r="I56" s="48">
        <f>C56-D56</f>
        <v>3362.8999999999987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</f>
        <v>713</v>
      </c>
      <c r="E58" s="3">
        <f>D58/D149*100</f>
        <v>0.185906270907937</v>
      </c>
      <c r="F58" s="3">
        <f>D58/B58*100</f>
        <v>56.461830852074755</v>
      </c>
      <c r="G58" s="3">
        <f t="shared" si="4"/>
        <v>11.851334729563511</v>
      </c>
      <c r="H58" s="51">
        <f>B58-D58</f>
        <v>549.8</v>
      </c>
      <c r="I58" s="51">
        <f t="shared" si="5"/>
        <v>5303.2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</f>
        <v>518</v>
      </c>
      <c r="E59" s="1">
        <f>D59/D58*100</f>
        <v>72.65077138849931</v>
      </c>
      <c r="F59" s="1">
        <f t="shared" si="6"/>
        <v>76.98023480457721</v>
      </c>
      <c r="G59" s="1">
        <f t="shared" si="4"/>
        <v>31.535370753683186</v>
      </c>
      <c r="H59" s="48">
        <f t="shared" si="7"/>
        <v>154.89999999999998</v>
      </c>
      <c r="I59" s="48">
        <f t="shared" si="5"/>
        <v>1124.6000000000001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</f>
        <v>175.2</v>
      </c>
      <c r="E61" s="1">
        <f>D61/D58*100</f>
        <v>24.572230014025244</v>
      </c>
      <c r="F61" s="1">
        <f t="shared" si="6"/>
        <v>48.51841595126003</v>
      </c>
      <c r="G61" s="1">
        <f t="shared" si="4"/>
        <v>27.9203187250996</v>
      </c>
      <c r="H61" s="48">
        <f t="shared" si="7"/>
        <v>185.90000000000003</v>
      </c>
      <c r="I61" s="48">
        <f t="shared" si="5"/>
        <v>452.3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19.80000000000001</v>
      </c>
      <c r="E63" s="1">
        <f>D63/D58*100</f>
        <v>2.7769985974754574</v>
      </c>
      <c r="F63" s="1">
        <f t="shared" si="6"/>
        <v>31.478537360890346</v>
      </c>
      <c r="G63" s="1">
        <f t="shared" si="4"/>
        <v>9.994952044422034</v>
      </c>
      <c r="H63" s="48">
        <f t="shared" si="7"/>
        <v>43.09999999999994</v>
      </c>
      <c r="I63" s="48">
        <f t="shared" si="5"/>
        <v>178.2999999999996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103.9</v>
      </c>
      <c r="E68" s="39">
        <f>D68/D149*100</f>
        <v>0.02709068940720148</v>
      </c>
      <c r="F68" s="3">
        <f>D68/B68*100</f>
        <v>38.85564697083022</v>
      </c>
      <c r="G68" s="3">
        <f t="shared" si="4"/>
        <v>18.441604543840967</v>
      </c>
      <c r="H68" s="51">
        <f>B68-D68</f>
        <v>163.49999999999997</v>
      </c>
      <c r="I68" s="51">
        <f t="shared" si="5"/>
        <v>459.5</v>
      </c>
    </row>
    <row r="69" spans="1:9" ht="18">
      <c r="A69" s="26" t="s">
        <v>8</v>
      </c>
      <c r="B69" s="46">
        <v>139.5</v>
      </c>
      <c r="C69" s="47">
        <v>171</v>
      </c>
      <c r="D69" s="48">
        <f>3.9+1+3+8.8+1.5+9.8+5+38.4+18.8+12.7+1</f>
        <v>103.9</v>
      </c>
      <c r="E69" s="1">
        <f>D69/D68*100</f>
        <v>100</v>
      </c>
      <c r="F69" s="1">
        <f t="shared" si="6"/>
        <v>74.48028673835125</v>
      </c>
      <c r="G69" s="1">
        <f t="shared" si="4"/>
        <v>60.76023391812866</v>
      </c>
      <c r="H69" s="48">
        <f t="shared" si="7"/>
        <v>35.599999999999994</v>
      </c>
      <c r="I69" s="48">
        <f t="shared" si="5"/>
        <v>67.1</v>
      </c>
    </row>
    <row r="70" spans="1:9" ht="18.75" thickBot="1">
      <c r="A70" s="26" t="s">
        <v>9</v>
      </c>
      <c r="B70" s="46">
        <v>127.9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127.9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</f>
        <v>17938.700000000004</v>
      </c>
      <c r="E89" s="3">
        <f>D89/D149*100</f>
        <v>4.677302695562706</v>
      </c>
      <c r="F89" s="3">
        <f aca="true" t="shared" si="10" ref="F89:F95">D89/B89*100</f>
        <v>68.8935145535615</v>
      </c>
      <c r="G89" s="3">
        <f t="shared" si="8"/>
        <v>31.9976811594203</v>
      </c>
      <c r="H89" s="51">
        <f aca="true" t="shared" si="11" ref="H89:H95">B89-D89</f>
        <v>8099.599999999995</v>
      </c>
      <c r="I89" s="51">
        <f t="shared" si="9"/>
        <v>38123.799999999996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</f>
        <v>16074.2</v>
      </c>
      <c r="E90" s="1">
        <f>D90/D89*100</f>
        <v>89.60627024254822</v>
      </c>
      <c r="F90" s="1">
        <f t="shared" si="10"/>
        <v>72.69183459353859</v>
      </c>
      <c r="G90" s="1">
        <f t="shared" si="8"/>
        <v>33.76159660917983</v>
      </c>
      <c r="H90" s="48">
        <f t="shared" si="11"/>
        <v>6038.5999999999985</v>
      </c>
      <c r="I90" s="48">
        <f t="shared" si="9"/>
        <v>31536.7</v>
      </c>
    </row>
    <row r="91" spans="1:9" ht="18">
      <c r="A91" s="26" t="s">
        <v>32</v>
      </c>
      <c r="B91" s="46">
        <v>1304.6</v>
      </c>
      <c r="C91" s="47">
        <v>2476</v>
      </c>
      <c r="D91" s="48">
        <f>9.8+96.8+35.3+50.2+1.4+30+1.1+18.1+138.1+43.8+4.2+9.3+27.5+5.8+0.2+2.4+1+11.7+14.7+34.3+26.9+2.8+30.4+0.1</f>
        <v>595.8999999999999</v>
      </c>
      <c r="E91" s="1">
        <f>D91/D89*100</f>
        <v>3.3218683628133574</v>
      </c>
      <c r="F91" s="1">
        <f t="shared" si="10"/>
        <v>45.676835811743054</v>
      </c>
      <c r="G91" s="1">
        <f t="shared" si="8"/>
        <v>24.0670436187399</v>
      </c>
      <c r="H91" s="48">
        <f t="shared" si="11"/>
        <v>708.7</v>
      </c>
      <c r="I91" s="48">
        <f t="shared" si="9"/>
        <v>1880.1000000000001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5975.5999999999985</v>
      </c>
      <c r="D93" s="47">
        <f>D89-D90-D91-D92</f>
        <v>1268.6000000000038</v>
      </c>
      <c r="E93" s="1">
        <f>D93/D89*100</f>
        <v>7.071861394638426</v>
      </c>
      <c r="F93" s="1">
        <f t="shared" si="10"/>
        <v>48.40322026784706</v>
      </c>
      <c r="G93" s="1">
        <f>D93/C93*100</f>
        <v>21.22966731374262</v>
      </c>
      <c r="H93" s="48">
        <f t="shared" si="11"/>
        <v>1352.2999999999963</v>
      </c>
      <c r="I93" s="48">
        <f>C93-D93</f>
        <v>4706.9999999999945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</f>
        <v>30725.9</v>
      </c>
      <c r="E94" s="115">
        <f>D94/D149*100</f>
        <v>8.011413028457477</v>
      </c>
      <c r="F94" s="118">
        <f t="shared" si="10"/>
        <v>67.21244416444637</v>
      </c>
      <c r="G94" s="114">
        <f>D94/C94*100</f>
        <v>38.63619788195589</v>
      </c>
      <c r="H94" s="120">
        <f t="shared" si="11"/>
        <v>14988.699999999997</v>
      </c>
      <c r="I94" s="130">
        <f>C94-D94</f>
        <v>48800.299999999996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</f>
        <v>1482.8000000000002</v>
      </c>
      <c r="E95" s="125">
        <f>D95/D94*100</f>
        <v>4.825896068137955</v>
      </c>
      <c r="F95" s="126">
        <f t="shared" si="10"/>
        <v>66.89222718455363</v>
      </c>
      <c r="G95" s="127">
        <f>D95/C95*100</f>
        <v>27.749602320576404</v>
      </c>
      <c r="H95" s="131">
        <f t="shared" si="11"/>
        <v>733.8999999999996</v>
      </c>
      <c r="I95" s="132">
        <f>C95-D95</f>
        <v>3860.7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</f>
        <v>2781.4</v>
      </c>
      <c r="E101" s="22">
        <f>D101/D149*100</f>
        <v>0.72521697321646</v>
      </c>
      <c r="F101" s="22">
        <f>D101/B101*100</f>
        <v>62.02805468209897</v>
      </c>
      <c r="G101" s="22">
        <f aca="true" t="shared" si="12" ref="G101:G147">D101/C101*100</f>
        <v>26.36573042761131</v>
      </c>
      <c r="H101" s="87">
        <f aca="true" t="shared" si="13" ref="H101:H106">B101-D101</f>
        <v>1702.7000000000003</v>
      </c>
      <c r="I101" s="87">
        <f aca="true" t="shared" si="14" ref="I101:I147">C101-D101</f>
        <v>7767.9</v>
      </c>
    </row>
    <row r="102" spans="1:9" ht="18">
      <c r="A102" s="26" t="s">
        <v>3</v>
      </c>
      <c r="B102" s="97">
        <v>60.8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60.8</v>
      </c>
      <c r="I102" s="95">
        <f t="shared" si="14"/>
        <v>187.6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</f>
        <v>2512.2999999999997</v>
      </c>
      <c r="E103" s="1">
        <f>D103/D101*100</f>
        <v>90.3250161789027</v>
      </c>
      <c r="F103" s="1">
        <f aca="true" t="shared" si="15" ref="F103:F147">D103/B103*100</f>
        <v>68.04344293375223</v>
      </c>
      <c r="G103" s="1">
        <f t="shared" si="12"/>
        <v>28.846175926882754</v>
      </c>
      <c r="H103" s="48">
        <f t="shared" si="13"/>
        <v>1179.9</v>
      </c>
      <c r="I103" s="48">
        <f t="shared" si="14"/>
        <v>6197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269.10000000000036</v>
      </c>
      <c r="E105" s="92">
        <f>D105/D101*100</f>
        <v>9.674983821097301</v>
      </c>
      <c r="F105" s="92">
        <f t="shared" si="15"/>
        <v>36.807550266721414</v>
      </c>
      <c r="G105" s="92">
        <f t="shared" si="12"/>
        <v>16.285403050108958</v>
      </c>
      <c r="H105" s="132">
        <f>B105-D105</f>
        <v>462</v>
      </c>
      <c r="I105" s="132">
        <f t="shared" si="14"/>
        <v>1383.2999999999993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176721.6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95234.00000000001</v>
      </c>
      <c r="E106" s="90">
        <f>D106/D149*100</f>
        <v>24.831132964441053</v>
      </c>
      <c r="F106" s="90">
        <f>D106/B106*100</f>
        <v>53.889281219726406</v>
      </c>
      <c r="G106" s="90">
        <f t="shared" si="12"/>
        <v>20.06902375244004</v>
      </c>
      <c r="H106" s="89">
        <f t="shared" si="13"/>
        <v>81487.59999999999</v>
      </c>
      <c r="I106" s="89">
        <f t="shared" si="14"/>
        <v>379298.3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</f>
        <v>497.8999999999999</v>
      </c>
      <c r="E107" s="6">
        <f>D107/D106*100</f>
        <v>0.5228174811516894</v>
      </c>
      <c r="F107" s="6">
        <f t="shared" si="15"/>
        <v>49.44389275074478</v>
      </c>
      <c r="G107" s="6">
        <f t="shared" si="12"/>
        <v>22.984950604745634</v>
      </c>
      <c r="H107" s="65">
        <f aca="true" t="shared" si="16" ref="H107:H147">B107-D107</f>
        <v>509.1000000000001</v>
      </c>
      <c r="I107" s="65">
        <f t="shared" si="14"/>
        <v>1668.3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</f>
        <v>280.49999999999994</v>
      </c>
      <c r="E108" s="1">
        <f>D108/D107*100</f>
        <v>56.336613777867036</v>
      </c>
      <c r="F108" s="1">
        <f t="shared" si="15"/>
        <v>47.566559267424104</v>
      </c>
      <c r="G108" s="1">
        <f t="shared" si="12"/>
        <v>23.114956736711985</v>
      </c>
      <c r="H108" s="48">
        <f t="shared" si="16"/>
        <v>309.2000000000001</v>
      </c>
      <c r="I108" s="48">
        <f t="shared" si="14"/>
        <v>933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</f>
        <v>138.10000000000002</v>
      </c>
      <c r="E109" s="6">
        <f>D109/D106*100</f>
        <v>0.14501123548312578</v>
      </c>
      <c r="F109" s="6">
        <f>D109/B109*100</f>
        <v>73.34041423260756</v>
      </c>
      <c r="G109" s="6">
        <f t="shared" si="12"/>
        <v>17.74380059103174</v>
      </c>
      <c r="H109" s="65">
        <f t="shared" si="16"/>
        <v>50.19999999999999</v>
      </c>
      <c r="I109" s="65">
        <f t="shared" si="14"/>
        <v>640.1999999999999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</f>
        <v>446.40000000000003</v>
      </c>
      <c r="E113" s="6">
        <f>D113/D106*100</f>
        <v>0.46874015582670053</v>
      </c>
      <c r="F113" s="6">
        <f t="shared" si="15"/>
        <v>55.716425361957064</v>
      </c>
      <c r="G113" s="6">
        <f t="shared" si="12"/>
        <v>24.858002004677584</v>
      </c>
      <c r="H113" s="65">
        <f t="shared" si="16"/>
        <v>354.8</v>
      </c>
      <c r="I113" s="65">
        <f t="shared" si="14"/>
        <v>1349.3999999999999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</f>
        <v>83.49999999999999</v>
      </c>
      <c r="E117" s="6">
        <f>D117/D106*100</f>
        <v>0.08767877018711802</v>
      </c>
      <c r="F117" s="6">
        <f t="shared" si="15"/>
        <v>77.386468952734</v>
      </c>
      <c r="G117" s="6">
        <f t="shared" si="12"/>
        <v>36.367595818815325</v>
      </c>
      <c r="H117" s="65">
        <f t="shared" si="16"/>
        <v>24.40000000000002</v>
      </c>
      <c r="I117" s="65">
        <f t="shared" si="14"/>
        <v>146.10000000000002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80.47904191616769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6101</v>
      </c>
      <c r="C123" s="57">
        <f>5096.9+1707.5</f>
        <v>6804.4</v>
      </c>
      <c r="D123" s="80">
        <f>3776+7.6+1124+100+14.3+14.5+0.1</f>
        <v>5036.500000000001</v>
      </c>
      <c r="E123" s="17">
        <f>D123/D106*100</f>
        <v>5.288552407753533</v>
      </c>
      <c r="F123" s="6">
        <f t="shared" si="15"/>
        <v>82.55204064907393</v>
      </c>
      <c r="G123" s="6">
        <f t="shared" si="12"/>
        <v>74.01828228793136</v>
      </c>
      <c r="H123" s="65">
        <f t="shared" si="16"/>
        <v>1064.499999999999</v>
      </c>
      <c r="I123" s="65">
        <f t="shared" si="14"/>
        <v>1767.8999999999987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0.023836024949072807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</f>
        <v>61.6</v>
      </c>
      <c r="E127" s="17">
        <f>D127/D106*100</f>
        <v>0.06468278135959846</v>
      </c>
      <c r="F127" s="6">
        <f t="shared" si="15"/>
        <v>16.99310344827586</v>
      </c>
      <c r="G127" s="6">
        <f t="shared" si="12"/>
        <v>6.266531027466939</v>
      </c>
      <c r="H127" s="65">
        <f t="shared" si="16"/>
        <v>300.9</v>
      </c>
      <c r="I127" s="65">
        <f t="shared" si="14"/>
        <v>921.4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17.857142857142858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</f>
        <v>3.0999999999999996</v>
      </c>
      <c r="E131" s="17">
        <f>D131/D106*100</f>
        <v>0.003255139971018753</v>
      </c>
      <c r="F131" s="6">
        <f t="shared" si="15"/>
        <v>12.204724409448819</v>
      </c>
      <c r="G131" s="6">
        <f t="shared" si="12"/>
        <v>4.83619344773791</v>
      </c>
      <c r="H131" s="65">
        <f t="shared" si="16"/>
        <v>22.299999999999997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</f>
        <v>9.200000000000001</v>
      </c>
      <c r="E133" s="17">
        <f>D133/D106*100</f>
        <v>0.009660415397862106</v>
      </c>
      <c r="F133" s="6">
        <f t="shared" si="15"/>
        <v>4.103479036574488</v>
      </c>
      <c r="G133" s="6">
        <f t="shared" si="12"/>
        <v>1.5333333333333337</v>
      </c>
      <c r="H133" s="65">
        <f t="shared" si="16"/>
        <v>215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</f>
        <v>72.9</v>
      </c>
      <c r="E135" s="17">
        <f>D135/D106*100</f>
        <v>0.07654829157653778</v>
      </c>
      <c r="F135" s="6">
        <f t="shared" si="15"/>
        <v>41.3265306122449</v>
      </c>
      <c r="G135" s="6">
        <f>D135/C135*100</f>
        <v>20.043992301347267</v>
      </c>
      <c r="H135" s="65">
        <f t="shared" si="16"/>
        <v>103.5</v>
      </c>
      <c r="I135" s="65">
        <f t="shared" si="14"/>
        <v>290.79999999999995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</f>
        <v>39.8</v>
      </c>
      <c r="E136" s="111">
        <f>D136/D135*100</f>
        <v>54.595336076817546</v>
      </c>
      <c r="F136" s="1">
        <f t="shared" si="15"/>
        <v>34.104541559554406</v>
      </c>
      <c r="G136" s="1">
        <f>D136/C136*100</f>
        <v>18.19012797074954</v>
      </c>
      <c r="H136" s="48">
        <f t="shared" si="16"/>
        <v>76.9</v>
      </c>
      <c r="I136" s="48">
        <f t="shared" si="14"/>
        <v>179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</f>
        <v>350.8999999999999</v>
      </c>
      <c r="E137" s="17">
        <f>D137/D106*100</f>
        <v>0.36846084381628397</v>
      </c>
      <c r="F137" s="6">
        <f t="shared" si="15"/>
        <v>73.54852232236426</v>
      </c>
      <c r="G137" s="6">
        <f t="shared" si="12"/>
        <v>30.244785381830713</v>
      </c>
      <c r="H137" s="65">
        <f t="shared" si="16"/>
        <v>126.2000000000001</v>
      </c>
      <c r="I137" s="65">
        <f t="shared" si="14"/>
        <v>809.3000000000002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</f>
        <v>290.40000000000003</v>
      </c>
      <c r="E138" s="1">
        <f>D138/D137*100</f>
        <v>82.7586206896552</v>
      </c>
      <c r="F138" s="1">
        <f aca="true" t="shared" si="17" ref="F138:F146">D138/B138*100</f>
        <v>78.52893455922121</v>
      </c>
      <c r="G138" s="1">
        <f t="shared" si="12"/>
        <v>32.76912660798917</v>
      </c>
      <c r="H138" s="48">
        <f t="shared" si="16"/>
        <v>79.39999999999998</v>
      </c>
      <c r="I138" s="48">
        <f t="shared" si="14"/>
        <v>595.8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</f>
        <v>19.9</v>
      </c>
      <c r="E139" s="1">
        <f>D139/D137*100</f>
        <v>5.671131376460531</v>
      </c>
      <c r="F139" s="1">
        <f t="shared" si="17"/>
        <v>88.83928571428571</v>
      </c>
      <c r="G139" s="1">
        <f>D139/C139*100</f>
        <v>50.63613231552163</v>
      </c>
      <c r="H139" s="48">
        <f t="shared" si="16"/>
        <v>2.5</v>
      </c>
      <c r="I139" s="48">
        <f t="shared" si="14"/>
        <v>19.4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0.362265577419829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v>18612.8</v>
      </c>
      <c r="C142" s="57">
        <f>16744+15000</f>
        <v>31744</v>
      </c>
      <c r="D142" s="80">
        <f>112.8+55.6+128.7+0.1+105.3+21.7+331.5+41.9+106.9+1197.5+64.4+33.5+768.6+5.6+65.8+1473+34.4+335.2+312.9+1166.8+460.5+1222.9+80.6+345.1+0.1</f>
        <v>8471.4</v>
      </c>
      <c r="E142" s="17">
        <f>D142/D106*100</f>
        <v>8.895352500157506</v>
      </c>
      <c r="F142" s="107">
        <f t="shared" si="17"/>
        <v>45.51383993810711</v>
      </c>
      <c r="G142" s="6">
        <f t="shared" si="12"/>
        <v>26.686617943548384</v>
      </c>
      <c r="H142" s="65">
        <f t="shared" si="16"/>
        <v>10141.4</v>
      </c>
      <c r="I142" s="65">
        <f t="shared" si="14"/>
        <v>23272.6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2.1987945481655706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</f>
        <v>600.6</v>
      </c>
      <c r="E145" s="17">
        <f>D145/D106*100</f>
        <v>0.630657118256085</v>
      </c>
      <c r="F145" s="107">
        <f t="shared" si="17"/>
        <v>99.65156794425086</v>
      </c>
      <c r="G145" s="6">
        <f t="shared" si="12"/>
        <v>99.65156794425086</v>
      </c>
      <c r="H145" s="65">
        <f t="shared" si="16"/>
        <v>2.1000000000000227</v>
      </c>
      <c r="I145" s="65">
        <f t="shared" si="14"/>
        <v>2.1000000000000227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</f>
        <v>67333</v>
      </c>
      <c r="E146" s="17">
        <f>D146/D106*100</f>
        <v>70.70269021567927</v>
      </c>
      <c r="F146" s="6">
        <f t="shared" si="17"/>
        <v>51.67952904877215</v>
      </c>
      <c r="G146" s="6">
        <f t="shared" si="12"/>
        <v>17.342445889369245</v>
      </c>
      <c r="H146" s="65">
        <f t="shared" si="16"/>
        <v>62956.5</v>
      </c>
      <c r="I146" s="65">
        <f t="shared" si="14"/>
        <v>320922.5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</f>
        <v>9667.200000000003</v>
      </c>
      <c r="E147" s="17">
        <f>D147/D106*100</f>
        <v>10.150996492849194</v>
      </c>
      <c r="F147" s="6">
        <f t="shared" si="15"/>
        <v>80.00000000000001</v>
      </c>
      <c r="G147" s="6">
        <f t="shared" si="12"/>
        <v>33.33333333333334</v>
      </c>
      <c r="H147" s="65">
        <f t="shared" si="16"/>
        <v>2416.7999999999975</v>
      </c>
      <c r="I147" s="65">
        <f t="shared" si="14"/>
        <v>19334.399999999994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181891.2</v>
      </c>
      <c r="C148" s="81">
        <f>C43+C68+C71+C76+C78+C86+C101+C106+C99+C83+C97</f>
        <v>488352.5</v>
      </c>
      <c r="D148" s="57">
        <f>D43+D68+D71+D76+D78+D86+D101+D106+D99+D83+D97</f>
        <v>98398.10000000002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585182.7999999999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383526.6000000001</v>
      </c>
      <c r="E149" s="35">
        <v>100</v>
      </c>
      <c r="F149" s="3">
        <f>D149/B149*100</f>
        <v>65.53962283238675</v>
      </c>
      <c r="G149" s="3">
        <f aca="true" t="shared" si="18" ref="G149:G155">D149/C149*100</f>
        <v>27.64602794138382</v>
      </c>
      <c r="H149" s="51">
        <f aca="true" t="shared" si="19" ref="H149:H155">B149-D149</f>
        <v>201656.19999999984</v>
      </c>
      <c r="I149" s="51">
        <f aca="true" t="shared" si="20" ref="I149:I155">C149-D149</f>
        <v>1003749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249411.29999999993</v>
      </c>
      <c r="C150" s="64">
        <f>C8+C20+C34+C52+C59+C90+C114+C118+C46+C138+C130+C102</f>
        <v>587319.2999999998</v>
      </c>
      <c r="D150" s="64">
        <f>D8+D20+D34+D52+D59+D90+D114+D118+D46+D138+D130+D102</f>
        <v>184033.7</v>
      </c>
      <c r="E150" s="6">
        <f>D150/D149*100</f>
        <v>47.984598721444605</v>
      </c>
      <c r="F150" s="6">
        <f aca="true" t="shared" si="21" ref="F150:F161">D150/B150*100</f>
        <v>73.78723417904483</v>
      </c>
      <c r="G150" s="6">
        <f t="shared" si="18"/>
        <v>31.334522805567616</v>
      </c>
      <c r="H150" s="65">
        <f t="shared" si="19"/>
        <v>65377.59999999992</v>
      </c>
      <c r="I150" s="76">
        <f t="shared" si="20"/>
        <v>403285.5999999998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55246.599999999984</v>
      </c>
      <c r="C151" s="65">
        <f>C11+C23+C36+C55+C61+C91+C49+C139+C108+C111+C95+C136</f>
        <v>114263.80000000002</v>
      </c>
      <c r="D151" s="65">
        <f>D11+D23+D36+D55+D61+D91+D49+D139+D108+D111+D95+D136</f>
        <v>39824.50000000001</v>
      </c>
      <c r="E151" s="6">
        <f>D151/D149*100</f>
        <v>10.383764776680417</v>
      </c>
      <c r="F151" s="6">
        <f t="shared" si="21"/>
        <v>72.08497898513215</v>
      </c>
      <c r="G151" s="6">
        <f t="shared" si="18"/>
        <v>34.85312058587235</v>
      </c>
      <c r="H151" s="65">
        <f t="shared" si="19"/>
        <v>15422.099999999977</v>
      </c>
      <c r="I151" s="76">
        <f t="shared" si="20"/>
        <v>74439.30000000002</v>
      </c>
      <c r="K151" s="43"/>
      <c r="L151" s="98"/>
    </row>
    <row r="152" spans="1:12" ht="18.75">
      <c r="A152" s="20" t="s">
        <v>1</v>
      </c>
      <c r="B152" s="64">
        <f>B22+B10+B54+B48+B60+B35+B122</f>
        <v>18767.2</v>
      </c>
      <c r="C152" s="64">
        <f>C22+C10+C54+C48+C60+C35+C122</f>
        <v>32660.300000000003</v>
      </c>
      <c r="D152" s="64">
        <f>D22+D10+D54+D48+D60+D35+D122</f>
        <v>10869.500000000002</v>
      </c>
      <c r="E152" s="6">
        <f>D152/D149*100</f>
        <v>2.8340928634415445</v>
      </c>
      <c r="F152" s="6">
        <f t="shared" si="21"/>
        <v>57.9175369794109</v>
      </c>
      <c r="G152" s="6">
        <f t="shared" si="18"/>
        <v>33.280465886718744</v>
      </c>
      <c r="H152" s="65">
        <f t="shared" si="19"/>
        <v>7897.699999999999</v>
      </c>
      <c r="I152" s="76">
        <f t="shared" si="20"/>
        <v>21790.800000000003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7556.299999999999</v>
      </c>
      <c r="E153" s="6">
        <f>D153/D149*100</f>
        <v>1.9702153644623337</v>
      </c>
      <c r="F153" s="6">
        <f t="shared" si="21"/>
        <v>70.63745057163956</v>
      </c>
      <c r="G153" s="6">
        <f t="shared" si="18"/>
        <v>25.92950994622825</v>
      </c>
      <c r="H153" s="65">
        <f t="shared" si="19"/>
        <v>3141.000000000002</v>
      </c>
      <c r="I153" s="76">
        <f t="shared" si="20"/>
        <v>21585.4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6428.199999999999</v>
      </c>
      <c r="E154" s="6">
        <f>D154/D149*100</f>
        <v>1.6760767049795238</v>
      </c>
      <c r="F154" s="6">
        <f t="shared" si="21"/>
        <v>59.97909940843861</v>
      </c>
      <c r="G154" s="6">
        <f t="shared" si="18"/>
        <v>30.417685999687688</v>
      </c>
      <c r="H154" s="65">
        <f t="shared" si="19"/>
        <v>4289.200000000001</v>
      </c>
      <c r="I154" s="76">
        <f t="shared" si="20"/>
        <v>14704.9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240343.00000000003</v>
      </c>
      <c r="C155" s="64">
        <f>C149-C150-C151-C152-C153-C154</f>
        <v>602757.4000000003</v>
      </c>
      <c r="D155" s="64">
        <f>D149-D150-D151-D152-D153-D154</f>
        <v>134814.40000000008</v>
      </c>
      <c r="E155" s="6">
        <f>D155/D149*100</f>
        <v>35.151251568991576</v>
      </c>
      <c r="F155" s="6">
        <f t="shared" si="21"/>
        <v>56.09250113379631</v>
      </c>
      <c r="G155" s="40">
        <f t="shared" si="18"/>
        <v>22.36627870516397</v>
      </c>
      <c r="H155" s="65">
        <f t="shared" si="19"/>
        <v>105528.59999999995</v>
      </c>
      <c r="I155" s="65">
        <f t="shared" si="20"/>
        <v>467943.0000000002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11164.3</v>
      </c>
      <c r="C157" s="70">
        <f>11264.2-188.4+16049.8</f>
        <v>27125.6</v>
      </c>
      <c r="D157" s="70">
        <f>33+3.1+31.8+118.6</f>
        <v>186.5</v>
      </c>
      <c r="E157" s="14"/>
      <c r="F157" s="6">
        <f t="shared" si="21"/>
        <v>1.6705033006995513</v>
      </c>
      <c r="G157" s="6">
        <f aca="true" t="shared" si="22" ref="G157:G166">D157/C157*100</f>
        <v>0.6875423953755861</v>
      </c>
      <c r="H157" s="6">
        <f>B157-D157</f>
        <v>10977.8</v>
      </c>
      <c r="I157" s="6">
        <f aca="true" t="shared" si="23" ref="I157:I166">C157-D157</f>
        <v>26939.1</v>
      </c>
      <c r="K157" s="43"/>
      <c r="L157" s="43"/>
    </row>
    <row r="158" spans="1:12" ht="18.75">
      <c r="A158" s="20" t="s">
        <v>22</v>
      </c>
      <c r="B158" s="85">
        <v>18441</v>
      </c>
      <c r="C158" s="64">
        <v>40292</v>
      </c>
      <c r="D158" s="64">
        <f>100+49.9+293.6+174.2</f>
        <v>617.7</v>
      </c>
      <c r="E158" s="6"/>
      <c r="F158" s="6">
        <f t="shared" si="21"/>
        <v>3.349601431592647</v>
      </c>
      <c r="G158" s="6">
        <f t="shared" si="22"/>
        <v>1.5330586716966148</v>
      </c>
      <c r="H158" s="6">
        <f aca="true" t="shared" si="24" ref="H158:H165">B158-D158</f>
        <v>17823.3</v>
      </c>
      <c r="I158" s="6">
        <f t="shared" si="23"/>
        <v>39674.3</v>
      </c>
      <c r="K158" s="43"/>
      <c r="L158" s="43"/>
    </row>
    <row r="159" spans="1:12" ht="18.75">
      <c r="A159" s="20" t="s">
        <v>58</v>
      </c>
      <c r="B159" s="85">
        <v>157087.7</v>
      </c>
      <c r="C159" s="64">
        <f>253351.6+55+5844.1+52645.5+25515.3</f>
        <v>337411.5</v>
      </c>
      <c r="D159" s="64">
        <f>12.5+3344.4+45.2+21.2+85.3+173+1150+146+881.8+6.7+72.3+7.9+1090.6+406.5+1979.4+513.5+90.2+25+189.9+299.5+4617.2+143.8+383.9+349</f>
        <v>16034.799999999997</v>
      </c>
      <c r="E159" s="6"/>
      <c r="F159" s="6">
        <f t="shared" si="21"/>
        <v>10.207546485179932</v>
      </c>
      <c r="G159" s="6">
        <f t="shared" si="22"/>
        <v>4.752298009996695</v>
      </c>
      <c r="H159" s="6">
        <f t="shared" si="24"/>
        <v>141052.90000000002</v>
      </c>
      <c r="I159" s="6">
        <f t="shared" si="23"/>
        <v>321376.7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</f>
        <v>1727.4999999999998</v>
      </c>
      <c r="E161" s="17"/>
      <c r="F161" s="6">
        <f t="shared" si="21"/>
        <v>21.282493532093135</v>
      </c>
      <c r="G161" s="6">
        <f t="shared" si="22"/>
        <v>12.62598577703715</v>
      </c>
      <c r="H161" s="6">
        <f t="shared" si="24"/>
        <v>6389.5</v>
      </c>
      <c r="I161" s="6">
        <f t="shared" si="23"/>
        <v>11954.6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</f>
        <v>394.4</v>
      </c>
      <c r="E163" s="17"/>
      <c r="F163" s="6">
        <f>D163/B163*100</f>
        <v>46.26392961876832</v>
      </c>
      <c r="G163" s="6">
        <f t="shared" si="22"/>
        <v>18.618703677477217</v>
      </c>
      <c r="H163" s="6">
        <f t="shared" si="24"/>
        <v>458.1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780845.3</v>
      </c>
      <c r="C166" s="87">
        <f>C149+C157+C161+C162+C158+C165+C164+C159+C163+C160</f>
        <v>1807905.1000000003</v>
      </c>
      <c r="D166" s="87">
        <f>D149+D157+D161+D162+D158+D165+D164+D159+D163+D160</f>
        <v>402487.5000000001</v>
      </c>
      <c r="E166" s="22"/>
      <c r="F166" s="3">
        <f>D166/B166*100</f>
        <v>51.54510118713657</v>
      </c>
      <c r="G166" s="3">
        <f t="shared" si="22"/>
        <v>22.262645312522213</v>
      </c>
      <c r="H166" s="3">
        <f>B166-D166</f>
        <v>378357.79999999993</v>
      </c>
      <c r="I166" s="3">
        <f t="shared" si="23"/>
        <v>1405417.6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383526.6000000001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383526.6000000001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2016-05-04T05:08:25Z</dcterms:modified>
  <cp:category/>
  <cp:version/>
  <cp:contentType/>
  <cp:contentStatus/>
</cp:coreProperties>
</file>